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76" i="1"/>
  <c r="H75"/>
  <c r="G75"/>
  <c r="D75"/>
  <c r="F75"/>
  <c r="H63"/>
  <c r="G63"/>
  <c r="F63"/>
  <c r="H33"/>
  <c r="G33"/>
  <c r="E58"/>
  <c r="D58"/>
  <c r="E60"/>
  <c r="E57"/>
  <c r="E43"/>
  <c r="D43"/>
  <c r="H53"/>
  <c r="H50"/>
  <c r="H48"/>
  <c r="H46"/>
  <c r="H44"/>
  <c r="H39"/>
  <c r="H36"/>
  <c r="H31"/>
  <c r="H29"/>
  <c r="H27"/>
  <c r="H25"/>
  <c r="H22"/>
  <c r="H19"/>
  <c r="H17"/>
  <c r="H15"/>
  <c r="H13"/>
  <c r="H11"/>
  <c r="H9"/>
  <c r="H7"/>
  <c r="H41" l="1"/>
  <c r="H61" s="1"/>
  <c r="C43"/>
  <c r="C33"/>
  <c r="B53"/>
  <c r="B43"/>
  <c r="B39"/>
  <c r="B22"/>
  <c r="B41" s="1"/>
  <c r="F50"/>
  <c r="F48"/>
  <c r="F46"/>
  <c r="F36"/>
  <c r="F33"/>
  <c r="F31"/>
  <c r="F29"/>
  <c r="F27"/>
  <c r="F25"/>
  <c r="F19"/>
  <c r="F17"/>
  <c r="F15"/>
  <c r="F13"/>
  <c r="F11"/>
  <c r="F9"/>
  <c r="F7"/>
  <c r="E50"/>
  <c r="E48"/>
  <c r="E46"/>
  <c r="E38"/>
  <c r="E36"/>
  <c r="E33"/>
  <c r="E31"/>
  <c r="E29"/>
  <c r="E27"/>
  <c r="E25"/>
  <c r="D21"/>
  <c r="E19"/>
  <c r="E17"/>
  <c r="E15"/>
  <c r="E13"/>
  <c r="E11"/>
  <c r="E9"/>
  <c r="E7"/>
  <c r="E53"/>
  <c r="E75" s="1"/>
  <c r="E39"/>
  <c r="E22"/>
  <c r="B75" l="1"/>
  <c r="B61"/>
  <c r="F44"/>
  <c r="E41"/>
  <c r="B63" l="1"/>
  <c r="E61"/>
  <c r="E63" s="1"/>
  <c r="D33" l="1"/>
  <c r="C21"/>
  <c r="D60"/>
  <c r="G50"/>
  <c r="G48"/>
  <c r="G46"/>
  <c r="G44"/>
  <c r="G36"/>
  <c r="G31"/>
  <c r="G29"/>
  <c r="G27"/>
  <c r="G25"/>
  <c r="G19"/>
  <c r="G17"/>
  <c r="G15"/>
  <c r="G13"/>
  <c r="G11"/>
  <c r="G9"/>
  <c r="G7"/>
  <c r="E44"/>
  <c r="G39"/>
  <c r="H40" s="1"/>
  <c r="F39"/>
  <c r="F40" s="1"/>
  <c r="D39"/>
  <c r="E40" s="1"/>
  <c r="C39"/>
  <c r="G40" l="1"/>
  <c r="G53"/>
  <c r="G22"/>
  <c r="H23" s="1"/>
  <c r="H54" l="1"/>
  <c r="G41"/>
  <c r="G61" l="1"/>
  <c r="H42"/>
  <c r="C11"/>
  <c r="D11"/>
  <c r="F22"/>
  <c r="F23" s="1"/>
  <c r="D22"/>
  <c r="C22"/>
  <c r="F53"/>
  <c r="D53"/>
  <c r="C53"/>
  <c r="C75" s="1"/>
  <c r="C60"/>
  <c r="C52"/>
  <c r="D50"/>
  <c r="C50"/>
  <c r="D46"/>
  <c r="C46"/>
  <c r="D38"/>
  <c r="H64" l="1"/>
  <c r="H62"/>
  <c r="F54"/>
  <c r="E76"/>
  <c r="E54"/>
  <c r="D41"/>
  <c r="E42" s="1"/>
  <c r="E23"/>
  <c r="D76"/>
  <c r="C76"/>
  <c r="F41"/>
  <c r="G23"/>
  <c r="G54"/>
  <c r="D44"/>
  <c r="C44"/>
  <c r="C38"/>
  <c r="D36"/>
  <c r="C36"/>
  <c r="D31"/>
  <c r="C31"/>
  <c r="D29"/>
  <c r="C29"/>
  <c r="D27"/>
  <c r="C27"/>
  <c r="D25"/>
  <c r="C25"/>
  <c r="C41"/>
  <c r="C61" s="1"/>
  <c r="C63" s="1"/>
  <c r="D19"/>
  <c r="C19"/>
  <c r="D17"/>
  <c r="C17"/>
  <c r="D15"/>
  <c r="C15"/>
  <c r="D13"/>
  <c r="C13"/>
  <c r="D9"/>
  <c r="C9"/>
  <c r="D7"/>
  <c r="C7"/>
  <c r="F76" l="1"/>
  <c r="G76"/>
  <c r="G42"/>
  <c r="F42"/>
  <c r="F61"/>
  <c r="C40"/>
  <c r="D40"/>
  <c r="D48"/>
  <c r="D23"/>
  <c r="C48"/>
  <c r="D54"/>
  <c r="C23"/>
  <c r="F62" l="1"/>
  <c r="G62"/>
  <c r="C64"/>
  <c r="D42"/>
  <c r="D61"/>
  <c r="D63" s="1"/>
  <c r="C42"/>
  <c r="C54"/>
  <c r="E64" l="1"/>
  <c r="E62"/>
  <c r="G64"/>
  <c r="F64"/>
  <c r="D62"/>
  <c r="C62"/>
  <c r="D64" l="1"/>
</calcChain>
</file>

<file path=xl/sharedStrings.xml><?xml version="1.0" encoding="utf-8"?>
<sst xmlns="http://schemas.openxmlformats.org/spreadsheetml/2006/main" count="93" uniqueCount="48">
  <si>
    <t>(тыс. руб.)</t>
  </si>
  <si>
    <t>Налог на прибыль</t>
  </si>
  <si>
    <t>темп роста</t>
  </si>
  <si>
    <t>Налог на доходы физических лиц</t>
  </si>
  <si>
    <t>Налоги на совокупный доход</t>
  </si>
  <si>
    <t>Налог на имущество физических лиц</t>
  </si>
  <si>
    <t>Земельный налог</t>
  </si>
  <si>
    <t>Государственная пошлина</t>
  </si>
  <si>
    <t>Итого налоговых доходов</t>
  </si>
  <si>
    <t>Доходы от использования имущества</t>
  </si>
  <si>
    <t>Платежи при пользовании природными ресурсами</t>
  </si>
  <si>
    <t>Доходы от продажи активов</t>
  </si>
  <si>
    <t>Штрафы, санкции, возмещение ущерба</t>
  </si>
  <si>
    <t>Прочие неналоговые доходы</t>
  </si>
  <si>
    <t>Итого неналоговых доходов</t>
  </si>
  <si>
    <t>Итого доходов с территории ЗАТО</t>
  </si>
  <si>
    <t>Дотации</t>
  </si>
  <si>
    <t>ВСЕГО ДОХОДОВ</t>
  </si>
  <si>
    <t>В.Г. Лифанов</t>
  </si>
  <si>
    <t>Итого  межбюджетных трансфертов</t>
  </si>
  <si>
    <t>Субсидии</t>
  </si>
  <si>
    <t>Субвенции</t>
  </si>
  <si>
    <t>Иные межбюджетные трансферты</t>
  </si>
  <si>
    <t xml:space="preserve">                    Председатель контрольно-ревизионной службы</t>
  </si>
  <si>
    <t>Налоги на товары, реализуемые на территории РФ</t>
  </si>
  <si>
    <t>Приложение 1</t>
  </si>
  <si>
    <t>Возврат остатков субсидий, субвенций прошлых лет</t>
  </si>
  <si>
    <t>в т. ч. без учета компенсации организациям ЖКХ</t>
  </si>
  <si>
    <t>в т. ч. из Федерального бюджета</t>
  </si>
  <si>
    <t>Прочие безвозмездные поступления</t>
  </si>
  <si>
    <t xml:space="preserve">                                  (*)    текущие показатели действующего года</t>
  </si>
  <si>
    <t>Административные платежи и сборы</t>
  </si>
  <si>
    <t xml:space="preserve"> (**)  проектные показатели предстоящего трехлетия</t>
  </si>
  <si>
    <t>Справочно:</t>
  </si>
  <si>
    <t>Итого межбюджетные трансферты</t>
  </si>
  <si>
    <t>без учета компенсации организациям ЖКХ</t>
  </si>
  <si>
    <t>2020 г.  (**)</t>
  </si>
  <si>
    <t xml:space="preserve">2016 г. </t>
  </si>
  <si>
    <t>Расчеты по отмененным налогам, сборам</t>
  </si>
  <si>
    <t>Доходы от возврата остатков субсидий, субвенций</t>
  </si>
  <si>
    <t>Наименование доходов</t>
  </si>
  <si>
    <t xml:space="preserve">2017 г. </t>
  </si>
  <si>
    <t>2021 г.  (**)</t>
  </si>
  <si>
    <t>Динамика  доходов бюджета ЗАТО Железногорск в 2016-2022 годах</t>
  </si>
  <si>
    <t xml:space="preserve">2018 г. </t>
  </si>
  <si>
    <t>2019 г.  (*)</t>
  </si>
  <si>
    <t>2022 г.  (**)</t>
  </si>
  <si>
    <t>Доходы от платных услуг и компенсац. затрат гос-ва</t>
  </si>
</sst>
</file>

<file path=xl/styles.xml><?xml version="1.0" encoding="utf-8"?>
<styleSheet xmlns="http://schemas.openxmlformats.org/spreadsheetml/2006/main">
  <numFmts count="5">
    <numFmt numFmtId="164" formatCode="#,##0.0_р_.;\-#,##0.0_р_."/>
    <numFmt numFmtId="165" formatCode="0.0%"/>
    <numFmt numFmtId="166" formatCode="_-* #,##0.0_р_._-;\-* #,##0.0_р_._-;_-* &quot;-&quot;?_р_._-;_-@_-"/>
    <numFmt numFmtId="167" formatCode="#,##0.0_р_."/>
    <numFmt numFmtId="168" formatCode="_-* #,##0.0000_р_._-;\-* #,##0.0000_р_._-;_-* &quot;-&quot;????_р_.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b/>
      <i/>
      <u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9" fillId="4" borderId="4">
      <alignment horizontal="right" vertical="top" shrinkToFit="1"/>
    </xf>
    <xf numFmtId="4" fontId="19" fillId="5" borderId="4">
      <alignment horizontal="right" vertical="top" shrinkToFit="1"/>
    </xf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justify"/>
    </xf>
    <xf numFmtId="0" fontId="4" fillId="0" borderId="0" xfId="0" applyFont="1"/>
    <xf numFmtId="0" fontId="5" fillId="0" borderId="0" xfId="0" applyFont="1"/>
    <xf numFmtId="166" fontId="0" fillId="0" borderId="0" xfId="0" applyNumberFormat="1"/>
    <xf numFmtId="164" fontId="1" fillId="0" borderId="0" xfId="0" applyNumberFormat="1" applyFont="1"/>
    <xf numFmtId="166" fontId="1" fillId="0" borderId="0" xfId="0" applyNumberFormat="1" applyFont="1"/>
    <xf numFmtId="168" fontId="1" fillId="0" borderId="0" xfId="0" applyNumberFormat="1" applyFont="1"/>
    <xf numFmtId="0" fontId="1" fillId="0" borderId="0" xfId="0" applyFont="1" applyBorder="1"/>
    <xf numFmtId="0" fontId="7" fillId="0" borderId="1" xfId="0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9" fillId="0" borderId="1" xfId="0" applyNumberFormat="1" applyFont="1" applyBorder="1" applyAlignment="1">
      <alignment horizontal="right"/>
    </xf>
    <xf numFmtId="0" fontId="10" fillId="2" borderId="1" xfId="0" applyFont="1" applyFill="1" applyBorder="1" applyAlignment="1">
      <alignment horizontal="right"/>
    </xf>
    <xf numFmtId="0" fontId="10" fillId="0" borderId="1" xfId="0" applyFont="1" applyBorder="1" applyAlignment="1">
      <alignment horizontal="right"/>
    </xf>
    <xf numFmtId="0" fontId="11" fillId="0" borderId="2" xfId="0" applyFont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1" fillId="0" borderId="1" xfId="0" applyFont="1" applyBorder="1" applyAlignment="1">
      <alignment horizontal="right"/>
    </xf>
    <xf numFmtId="165" fontId="13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165" fontId="15" fillId="0" borderId="1" xfId="0" applyNumberFormat="1" applyFont="1" applyBorder="1" applyAlignment="1">
      <alignment horizontal="right"/>
    </xf>
    <xf numFmtId="0" fontId="12" fillId="3" borderId="1" xfId="0" applyFont="1" applyFill="1" applyBorder="1" applyAlignment="1">
      <alignment horizontal="center"/>
    </xf>
    <xf numFmtId="0" fontId="10" fillId="0" borderId="0" xfId="0" applyFont="1" applyBorder="1" applyAlignment="1">
      <alignment horizontal="right"/>
    </xf>
    <xf numFmtId="165" fontId="8" fillId="0" borderId="0" xfId="0" applyNumberFormat="1" applyFont="1" applyBorder="1" applyAlignment="1">
      <alignment horizontal="right"/>
    </xf>
    <xf numFmtId="0" fontId="7" fillId="0" borderId="0" xfId="0" applyFont="1"/>
    <xf numFmtId="0" fontId="6" fillId="0" borderId="0" xfId="0" applyFont="1"/>
    <xf numFmtId="0" fontId="16" fillId="0" borderId="3" xfId="0" applyFont="1" applyBorder="1"/>
    <xf numFmtId="164" fontId="16" fillId="0" borderId="3" xfId="0" applyNumberFormat="1" applyFont="1" applyBorder="1" applyAlignment="1">
      <alignment horizontal="center"/>
    </xf>
    <xf numFmtId="164" fontId="16" fillId="0" borderId="1" xfId="0" applyNumberFormat="1" applyFont="1" applyBorder="1" applyAlignment="1">
      <alignment horizontal="center"/>
    </xf>
    <xf numFmtId="0" fontId="16" fillId="0" borderId="1" xfId="0" applyFont="1" applyBorder="1"/>
    <xf numFmtId="166" fontId="11" fillId="3" borderId="1" xfId="0" applyNumberFormat="1" applyFont="1" applyFill="1" applyBorder="1" applyAlignment="1">
      <alignment horizontal="center"/>
    </xf>
    <xf numFmtId="0" fontId="17" fillId="0" borderId="1" xfId="0" applyFont="1" applyBorder="1" applyAlignment="1">
      <alignment horizontal="right"/>
    </xf>
    <xf numFmtId="167" fontId="17" fillId="0" borderId="1" xfId="0" applyNumberFormat="1" applyFont="1" applyBorder="1" applyAlignment="1">
      <alignment horizontal="right"/>
    </xf>
    <xf numFmtId="0" fontId="16" fillId="0" borderId="1" xfId="0" applyFont="1" applyFill="1" applyBorder="1"/>
    <xf numFmtId="166" fontId="10" fillId="2" borderId="1" xfId="0" applyNumberFormat="1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164" fontId="18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20" fillId="0" borderId="0" xfId="0" applyFont="1"/>
    <xf numFmtId="0" fontId="17" fillId="0" borderId="1" xfId="0" applyFont="1" applyBorder="1" applyAlignment="1">
      <alignment horizontal="left"/>
    </xf>
    <xf numFmtId="166" fontId="21" fillId="0" borderId="0" xfId="0" applyNumberFormat="1" applyFont="1"/>
    <xf numFmtId="0" fontId="21" fillId="0" borderId="0" xfId="0" applyFont="1"/>
    <xf numFmtId="167" fontId="0" fillId="0" borderId="1" xfId="0" applyNumberFormat="1" applyBorder="1" applyAlignment="1">
      <alignment horizontal="center"/>
    </xf>
    <xf numFmtId="0" fontId="12" fillId="0" borderId="0" xfId="0" applyFont="1" applyAlignment="1">
      <alignment horizontal="center"/>
    </xf>
  </cellXfs>
  <cellStyles count="3">
    <cellStyle name="xl40" xfId="1"/>
    <cellStyle name="xl41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9"/>
  <sheetViews>
    <sheetView tabSelected="1" topLeftCell="A31" workbookViewId="0">
      <selection activeCell="F49" sqref="F49:H49"/>
    </sheetView>
  </sheetViews>
  <sheetFormatPr defaultRowHeight="15"/>
  <cols>
    <col min="1" max="1" width="40.85546875" customWidth="1"/>
    <col min="2" max="3" width="13" customWidth="1"/>
    <col min="4" max="5" width="12.42578125" customWidth="1"/>
    <col min="6" max="6" width="12.7109375" customWidth="1"/>
    <col min="7" max="7" width="13.140625" customWidth="1"/>
    <col min="8" max="8" width="13" customWidth="1"/>
    <col min="9" max="9" width="12.5703125" customWidth="1"/>
    <col min="10" max="10" width="15.140625" customWidth="1"/>
    <col min="11" max="11" width="13.7109375" customWidth="1"/>
  </cols>
  <sheetData>
    <row r="1" spans="1:20" ht="15.75">
      <c r="F1" s="2"/>
      <c r="H1" s="39" t="s">
        <v>25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5.75">
      <c r="A2" s="45" t="s">
        <v>43</v>
      </c>
      <c r="B2" s="45"/>
      <c r="C2" s="45"/>
      <c r="D2" s="45"/>
      <c r="E2" s="45"/>
      <c r="F2" s="45"/>
      <c r="G2" s="45"/>
      <c r="H2" s="45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>
      <c r="A3" s="45" t="s">
        <v>0</v>
      </c>
      <c r="B3" s="45"/>
      <c r="C3" s="45"/>
      <c r="D3" s="45"/>
      <c r="E3" s="45"/>
      <c r="F3" s="45"/>
      <c r="G3" s="45"/>
      <c r="H3" s="45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6" customHeight="1" thickBot="1">
      <c r="F4" s="37"/>
      <c r="G4" s="3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5.75" thickBot="1">
      <c r="A5" s="16" t="s">
        <v>40</v>
      </c>
      <c r="B5" s="16" t="s">
        <v>37</v>
      </c>
      <c r="C5" s="16" t="s">
        <v>41</v>
      </c>
      <c r="D5" s="16" t="s">
        <v>44</v>
      </c>
      <c r="E5" s="16" t="s">
        <v>45</v>
      </c>
      <c r="F5" s="16" t="s">
        <v>36</v>
      </c>
      <c r="G5" s="16" t="s">
        <v>42</v>
      </c>
      <c r="H5" s="16" t="s">
        <v>46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>
      <c r="A6" s="28" t="s">
        <v>1</v>
      </c>
      <c r="B6" s="29">
        <v>1456.8668299999999</v>
      </c>
      <c r="C6" s="29">
        <v>14891.89272</v>
      </c>
      <c r="D6" s="29">
        <v>3919.2716999999998</v>
      </c>
      <c r="E6" s="29">
        <v>6518.2470000000003</v>
      </c>
      <c r="F6" s="29">
        <v>10228.56</v>
      </c>
      <c r="G6" s="29">
        <v>13233.31</v>
      </c>
      <c r="H6" s="29">
        <v>14393.56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>
      <c r="A7" s="11" t="s">
        <v>2</v>
      </c>
      <c r="B7" s="13"/>
      <c r="C7" s="13">
        <f t="shared" ref="C7:H7" si="0">C6/B6</f>
        <v>10.221862707931926</v>
      </c>
      <c r="D7" s="13">
        <f t="shared" si="0"/>
        <v>0.26318156957552941</v>
      </c>
      <c r="E7" s="13">
        <f t="shared" si="0"/>
        <v>1.6631271059875743</v>
      </c>
      <c r="F7" s="13">
        <f t="shared" si="0"/>
        <v>1.5692194542489719</v>
      </c>
      <c r="G7" s="13">
        <f t="shared" si="0"/>
        <v>1.2937608030846961</v>
      </c>
      <c r="H7" s="13">
        <f t="shared" si="0"/>
        <v>1.0876764770114205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>
      <c r="A8" s="31" t="s">
        <v>3</v>
      </c>
      <c r="B8" s="30">
        <v>714874.44085999997</v>
      </c>
      <c r="C8" s="30">
        <v>733230.42668000003</v>
      </c>
      <c r="D8" s="30">
        <v>805620.72864999995</v>
      </c>
      <c r="E8" s="30">
        <v>827952.20200000005</v>
      </c>
      <c r="F8" s="30">
        <v>858284.63399999996</v>
      </c>
      <c r="G8" s="30">
        <v>896870.68099999998</v>
      </c>
      <c r="H8" s="30">
        <v>936199.54200000002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>
      <c r="A9" s="11" t="s">
        <v>2</v>
      </c>
      <c r="B9" s="13"/>
      <c r="C9" s="13">
        <f t="shared" ref="C9:H9" si="1">C8/B8</f>
        <v>1.0256772165443733</v>
      </c>
      <c r="D9" s="13">
        <f t="shared" si="1"/>
        <v>1.0987279023563936</v>
      </c>
      <c r="E9" s="13">
        <f t="shared" si="1"/>
        <v>1.0277195863460733</v>
      </c>
      <c r="F9" s="13">
        <f t="shared" si="1"/>
        <v>1.0366354868393719</v>
      </c>
      <c r="G9" s="13">
        <f t="shared" si="1"/>
        <v>1.0449571686028809</v>
      </c>
      <c r="H9" s="13">
        <f t="shared" si="1"/>
        <v>1.043851206013501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>
      <c r="A10" s="31" t="s">
        <v>24</v>
      </c>
      <c r="B10" s="30">
        <v>24091.10339</v>
      </c>
      <c r="C10" s="30">
        <v>17256.983080000002</v>
      </c>
      <c r="D10" s="30">
        <v>18819.794709999998</v>
      </c>
      <c r="E10" s="30">
        <v>21529.686000000002</v>
      </c>
      <c r="F10" s="30">
        <v>22044.983</v>
      </c>
      <c r="G10" s="30">
        <v>22955.651000000002</v>
      </c>
      <c r="H10" s="30">
        <v>23869.885999999999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>
      <c r="A11" s="11" t="s">
        <v>2</v>
      </c>
      <c r="B11" s="13"/>
      <c r="C11" s="13">
        <f t="shared" ref="C11:H11" si="2">C10/B10</f>
        <v>0.71632182223597196</v>
      </c>
      <c r="D11" s="13">
        <f t="shared" si="2"/>
        <v>1.0905611150428269</v>
      </c>
      <c r="E11" s="13">
        <f t="shared" si="2"/>
        <v>1.1439915435719439</v>
      </c>
      <c r="F11" s="13">
        <f t="shared" si="2"/>
        <v>1.0239342552418089</v>
      </c>
      <c r="G11" s="13">
        <f t="shared" si="2"/>
        <v>1.0413095351445725</v>
      </c>
      <c r="H11" s="13">
        <f t="shared" si="2"/>
        <v>1.0398261412843399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>
      <c r="A12" s="31" t="s">
        <v>4</v>
      </c>
      <c r="B12" s="30">
        <v>29730.740610000001</v>
      </c>
      <c r="C12" s="30">
        <v>28019.14285</v>
      </c>
      <c r="D12" s="30">
        <v>24862.385480000001</v>
      </c>
      <c r="E12" s="30">
        <v>25685.895</v>
      </c>
      <c r="F12" s="30">
        <v>25944.975999999999</v>
      </c>
      <c r="G12" s="30">
        <v>21526.69</v>
      </c>
      <c r="H12" s="30">
        <v>15041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>
      <c r="A13" s="11" t="s">
        <v>2</v>
      </c>
      <c r="B13" s="13"/>
      <c r="C13" s="13">
        <f t="shared" ref="C13:H13" si="3">C12/B12</f>
        <v>0.94243003285884175</v>
      </c>
      <c r="D13" s="13">
        <f t="shared" si="3"/>
        <v>0.88733569092746178</v>
      </c>
      <c r="E13" s="13">
        <f t="shared" si="3"/>
        <v>1.0331227074193043</v>
      </c>
      <c r="F13" s="13">
        <f t="shared" si="3"/>
        <v>1.0100865085682238</v>
      </c>
      <c r="G13" s="13">
        <f t="shared" si="3"/>
        <v>0.82970552757497251</v>
      </c>
      <c r="H13" s="13">
        <f t="shared" si="3"/>
        <v>0.69871401502042352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>
      <c r="A14" s="31" t="s">
        <v>5</v>
      </c>
      <c r="B14" s="30">
        <v>19980.009590000001</v>
      </c>
      <c r="C14" s="30">
        <v>26190.783029999999</v>
      </c>
      <c r="D14" s="30">
        <v>25442.43144</v>
      </c>
      <c r="E14" s="30">
        <v>31923.78</v>
      </c>
      <c r="F14" s="30">
        <v>35300</v>
      </c>
      <c r="G14" s="30">
        <v>37500</v>
      </c>
      <c r="H14" s="30">
        <v>38100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>
      <c r="A15" s="11" t="s">
        <v>2</v>
      </c>
      <c r="B15" s="13"/>
      <c r="C15" s="13">
        <f t="shared" ref="C15:H15" si="4">C14/B14</f>
        <v>1.3108493723200458</v>
      </c>
      <c r="D15" s="13">
        <f t="shared" si="4"/>
        <v>0.97142691040803153</v>
      </c>
      <c r="E15" s="13">
        <f t="shared" si="4"/>
        <v>1.2547456431310324</v>
      </c>
      <c r="F15" s="13">
        <f t="shared" si="4"/>
        <v>1.1057587791921883</v>
      </c>
      <c r="G15" s="13">
        <f t="shared" si="4"/>
        <v>1.0623229461756374</v>
      </c>
      <c r="H15" s="13">
        <f t="shared" si="4"/>
        <v>1.016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>
      <c r="A16" s="31" t="s">
        <v>6</v>
      </c>
      <c r="B16" s="30">
        <v>8628.1970999999994</v>
      </c>
      <c r="C16" s="30">
        <v>8550.5171100000007</v>
      </c>
      <c r="D16" s="30">
        <v>8313.1252000000004</v>
      </c>
      <c r="E16" s="30">
        <v>12109</v>
      </c>
      <c r="F16" s="30">
        <v>12969.476000000001</v>
      </c>
      <c r="G16" s="30">
        <v>13058.915999999999</v>
      </c>
      <c r="H16" s="30">
        <v>13151.933999999999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>
      <c r="A17" s="11" t="s">
        <v>2</v>
      </c>
      <c r="B17" s="13"/>
      <c r="C17" s="13">
        <f t="shared" ref="C17:H17" si="5">C16/B16</f>
        <v>0.99099696157845085</v>
      </c>
      <c r="D17" s="13">
        <f t="shared" si="5"/>
        <v>0.97223654348081878</v>
      </c>
      <c r="E17" s="13">
        <f t="shared" si="5"/>
        <v>1.4566122497469423</v>
      </c>
      <c r="F17" s="13">
        <f t="shared" si="5"/>
        <v>1.071060863820299</v>
      </c>
      <c r="G17" s="13">
        <f t="shared" si="5"/>
        <v>1.0068961922594251</v>
      </c>
      <c r="H17" s="13">
        <f t="shared" si="5"/>
        <v>1.0071229495618166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>
      <c r="A18" s="31" t="s">
        <v>7</v>
      </c>
      <c r="B18" s="30">
        <v>12727.92476</v>
      </c>
      <c r="C18" s="30">
        <v>12969.911829999999</v>
      </c>
      <c r="D18" s="30">
        <v>16424.40439</v>
      </c>
      <c r="E18" s="30">
        <v>14945</v>
      </c>
      <c r="F18" s="30">
        <v>15021</v>
      </c>
      <c r="G18" s="30">
        <v>15069</v>
      </c>
      <c r="H18" s="30">
        <v>15225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>
      <c r="A19" s="11" t="s">
        <v>2</v>
      </c>
      <c r="B19" s="13"/>
      <c r="C19" s="13">
        <f t="shared" ref="C19:H19" si="6">C18/B18</f>
        <v>1.0190122957640739</v>
      </c>
      <c r="D19" s="13">
        <f t="shared" si="6"/>
        <v>1.2663466494821962</v>
      </c>
      <c r="E19" s="13">
        <f t="shared" si="6"/>
        <v>0.90992645122031124</v>
      </c>
      <c r="F19" s="13">
        <f t="shared" si="6"/>
        <v>1.0050853128136501</v>
      </c>
      <c r="G19" s="13">
        <f t="shared" si="6"/>
        <v>1.0031955262632315</v>
      </c>
      <c r="H19" s="13">
        <f t="shared" si="6"/>
        <v>1.0103523790563409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>
      <c r="A20" s="31" t="s">
        <v>38</v>
      </c>
      <c r="B20" s="30">
        <v>8.7940000000000004E-2</v>
      </c>
      <c r="C20" s="30">
        <v>0.28484999999999999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>
      <c r="A21" s="11" t="s">
        <v>2</v>
      </c>
      <c r="B21" s="13"/>
      <c r="C21" s="13">
        <f>C20/B20</f>
        <v>3.2391403229474638</v>
      </c>
      <c r="D21" s="13">
        <f>D20/C20</f>
        <v>0</v>
      </c>
      <c r="E21" s="13"/>
      <c r="F21" s="13"/>
      <c r="G21" s="13"/>
      <c r="H21" s="13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>
      <c r="A22" s="14" t="s">
        <v>8</v>
      </c>
      <c r="B22" s="36">
        <f t="shared" ref="B22" si="7">B6+B8+B10+B12+B14+B16+B18+B20</f>
        <v>811489.37107999984</v>
      </c>
      <c r="C22" s="36">
        <f t="shared" ref="C22:G22" si="8">C6+C8+C10+C12+C14+C16+C18+C20</f>
        <v>841109.94215000013</v>
      </c>
      <c r="D22" s="36">
        <f t="shared" si="8"/>
        <v>903402.14157000009</v>
      </c>
      <c r="E22" s="36">
        <f t="shared" si="8"/>
        <v>940663.81</v>
      </c>
      <c r="F22" s="36">
        <f t="shared" si="8"/>
        <v>979793.62900000007</v>
      </c>
      <c r="G22" s="36">
        <f t="shared" si="8"/>
        <v>1020214.2479999999</v>
      </c>
      <c r="H22" s="36">
        <f t="shared" ref="H22" si="9">H6+H8+H10+H12+H14+H16+H18+H20</f>
        <v>1055980.9220000003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>
      <c r="A23" s="15" t="s">
        <v>2</v>
      </c>
      <c r="B23" s="12"/>
      <c r="C23" s="12">
        <f t="shared" ref="C23:H23" si="10">C22/B22</f>
        <v>1.0365014898846781</v>
      </c>
      <c r="D23" s="12">
        <f t="shared" si="10"/>
        <v>1.0740595209952839</v>
      </c>
      <c r="E23" s="12">
        <f t="shared" si="10"/>
        <v>1.0412459376786996</v>
      </c>
      <c r="F23" s="12">
        <f t="shared" si="10"/>
        <v>1.0415980912457981</v>
      </c>
      <c r="G23" s="12">
        <f t="shared" si="10"/>
        <v>1.0412542170143053</v>
      </c>
      <c r="H23" s="12">
        <f t="shared" si="10"/>
        <v>1.035058002836283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A24" s="35" t="s">
        <v>9</v>
      </c>
      <c r="B24" s="30">
        <v>97334.623699999996</v>
      </c>
      <c r="C24" s="30">
        <v>98887.997489999994</v>
      </c>
      <c r="D24" s="30">
        <v>93394.167530000006</v>
      </c>
      <c r="E24" s="30">
        <v>87708.36</v>
      </c>
      <c r="F24" s="30">
        <v>85933.36</v>
      </c>
      <c r="G24" s="30">
        <v>84543.360000000001</v>
      </c>
      <c r="H24" s="30">
        <v>83703.360000000001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A25" s="11" t="s">
        <v>2</v>
      </c>
      <c r="B25" s="13"/>
      <c r="C25" s="13">
        <f t="shared" ref="C25:H25" si="11">C24/B24</f>
        <v>1.0159591081873161</v>
      </c>
      <c r="D25" s="13">
        <f t="shared" si="11"/>
        <v>0.9444439153441696</v>
      </c>
      <c r="E25" s="13">
        <f t="shared" si="11"/>
        <v>0.939120314679462</v>
      </c>
      <c r="F25" s="13">
        <f t="shared" si="11"/>
        <v>0.97976247646176484</v>
      </c>
      <c r="G25" s="13">
        <f t="shared" si="11"/>
        <v>0.98382467530653983</v>
      </c>
      <c r="H25" s="13">
        <f t="shared" si="11"/>
        <v>0.99006426997933372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>
      <c r="A26" s="35" t="s">
        <v>10</v>
      </c>
      <c r="B26" s="30">
        <v>4889.5317299999997</v>
      </c>
      <c r="C26" s="30">
        <v>6224.2270500000004</v>
      </c>
      <c r="D26" s="30">
        <v>4774.18887</v>
      </c>
      <c r="E26" s="30">
        <v>4477.4799999999996</v>
      </c>
      <c r="F26" s="30">
        <v>5216.83</v>
      </c>
      <c r="G26" s="30">
        <v>5216.83</v>
      </c>
      <c r="H26" s="30">
        <v>5216.83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>
      <c r="A27" s="11" t="s">
        <v>2</v>
      </c>
      <c r="B27" s="13"/>
      <c r="C27" s="13">
        <f t="shared" ref="C27:H27" si="12">C26/B26</f>
        <v>1.2729699680259567</v>
      </c>
      <c r="D27" s="13">
        <f t="shared" si="12"/>
        <v>0.76703321258179358</v>
      </c>
      <c r="E27" s="13">
        <f t="shared" si="12"/>
        <v>0.93785145957160254</v>
      </c>
      <c r="F27" s="13">
        <f t="shared" si="12"/>
        <v>1.1651263657235769</v>
      </c>
      <c r="G27" s="13">
        <f t="shared" si="12"/>
        <v>1</v>
      </c>
      <c r="H27" s="13">
        <f t="shared" si="12"/>
        <v>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>
      <c r="A28" s="35" t="s">
        <v>47</v>
      </c>
      <c r="B28" s="30">
        <v>27497.58209</v>
      </c>
      <c r="C28" s="30">
        <v>28221.464929999998</v>
      </c>
      <c r="D28" s="30">
        <v>44231.523009999997</v>
      </c>
      <c r="E28" s="30">
        <v>37253.873079999998</v>
      </c>
      <c r="F28" s="30">
        <v>42743.464</v>
      </c>
      <c r="G28" s="30">
        <v>43773.531999999999</v>
      </c>
      <c r="H28" s="30">
        <v>44773.945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>
      <c r="A29" s="11" t="s">
        <v>2</v>
      </c>
      <c r="B29" s="13"/>
      <c r="C29" s="13">
        <f t="shared" ref="C29:H29" si="13">C28/B28</f>
        <v>1.0263253269916868</v>
      </c>
      <c r="D29" s="13">
        <f t="shared" si="13"/>
        <v>1.5673007450077823</v>
      </c>
      <c r="E29" s="13">
        <f t="shared" si="13"/>
        <v>0.84224712478422981</v>
      </c>
      <c r="F29" s="13">
        <f t="shared" si="13"/>
        <v>1.1473562469118714</v>
      </c>
      <c r="G29" s="13">
        <f t="shared" si="13"/>
        <v>1.0240988423399657</v>
      </c>
      <c r="H29" s="13">
        <f t="shared" si="13"/>
        <v>1.022854290122168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>
      <c r="A30" s="35" t="s">
        <v>11</v>
      </c>
      <c r="B30" s="30">
        <v>36918.701999999997</v>
      </c>
      <c r="C30" s="30">
        <v>31132.57473</v>
      </c>
      <c r="D30" s="30">
        <v>19888.2497</v>
      </c>
      <c r="E30" s="30">
        <v>21581</v>
      </c>
      <c r="F30" s="30">
        <v>18614</v>
      </c>
      <c r="G30" s="30">
        <v>10000</v>
      </c>
      <c r="H30" s="30">
        <v>9500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>
      <c r="A31" s="11" t="s">
        <v>2</v>
      </c>
      <c r="B31" s="13"/>
      <c r="C31" s="13">
        <f t="shared" ref="C31:H33" si="14">C30/B30</f>
        <v>0.84327381634381415</v>
      </c>
      <c r="D31" s="13">
        <f t="shared" si="14"/>
        <v>0.6388244426451265</v>
      </c>
      <c r="E31" s="13">
        <f t="shared" si="14"/>
        <v>1.0851130856427249</v>
      </c>
      <c r="F31" s="13">
        <f t="shared" si="14"/>
        <v>0.86251795560910061</v>
      </c>
      <c r="G31" s="13">
        <f t="shared" si="14"/>
        <v>0.5372300419039433</v>
      </c>
      <c r="H31" s="13">
        <f t="shared" si="14"/>
        <v>0.95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>
      <c r="A32" s="31" t="s">
        <v>31</v>
      </c>
      <c r="B32" s="30">
        <v>180</v>
      </c>
      <c r="C32" s="30">
        <v>130</v>
      </c>
      <c r="D32" s="30">
        <v>360</v>
      </c>
      <c r="E32" s="30">
        <v>150</v>
      </c>
      <c r="F32" s="30">
        <v>184</v>
      </c>
      <c r="G32" s="30">
        <v>213</v>
      </c>
      <c r="H32" s="30">
        <v>213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5.75" thickBot="1">
      <c r="A33" s="11" t="s">
        <v>2</v>
      </c>
      <c r="B33" s="13"/>
      <c r="C33" s="13">
        <f t="shared" si="14"/>
        <v>0.72222222222222221</v>
      </c>
      <c r="D33" s="13">
        <f>D32/C32</f>
        <v>2.7692307692307692</v>
      </c>
      <c r="E33" s="13">
        <f>E32/D32</f>
        <v>0.41666666666666669</v>
      </c>
      <c r="F33" s="13">
        <f>F32/E32</f>
        <v>1.2266666666666666</v>
      </c>
      <c r="G33" s="13">
        <f t="shared" ref="G33" si="15">G32/F32</f>
        <v>1.1576086956521738</v>
      </c>
      <c r="H33" s="13">
        <f t="shared" ref="H33" si="16">H32/G32</f>
        <v>1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5.75" thickBot="1">
      <c r="A34" s="16" t="s">
        <v>40</v>
      </c>
      <c r="B34" s="16" t="s">
        <v>37</v>
      </c>
      <c r="C34" s="16" t="s">
        <v>41</v>
      </c>
      <c r="D34" s="16" t="s">
        <v>44</v>
      </c>
      <c r="E34" s="16" t="s">
        <v>45</v>
      </c>
      <c r="F34" s="16" t="s">
        <v>36</v>
      </c>
      <c r="G34" s="16" t="s">
        <v>42</v>
      </c>
      <c r="H34" s="16" t="s">
        <v>46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>
      <c r="A35" s="31" t="s">
        <v>12</v>
      </c>
      <c r="B35" s="30">
        <v>8453.5051100000001</v>
      </c>
      <c r="C35" s="30">
        <v>7037.1171700000004</v>
      </c>
      <c r="D35" s="44">
        <v>8169.0790299999999</v>
      </c>
      <c r="E35" s="30">
        <v>11419.12968</v>
      </c>
      <c r="F35" s="30">
        <v>3227.5</v>
      </c>
      <c r="G35" s="44">
        <v>3231</v>
      </c>
      <c r="H35" s="30">
        <v>3231.5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>
      <c r="A36" s="11" t="s">
        <v>2</v>
      </c>
      <c r="B36" s="13"/>
      <c r="C36" s="13">
        <f t="shared" ref="C36:H36" si="17">C35/B35</f>
        <v>0.83244962633020758</v>
      </c>
      <c r="D36" s="13">
        <f t="shared" si="17"/>
        <v>1.1608559062829984</v>
      </c>
      <c r="E36" s="13">
        <f t="shared" si="17"/>
        <v>1.3978478648651291</v>
      </c>
      <c r="F36" s="13">
        <f t="shared" si="17"/>
        <v>0.28263975368042232</v>
      </c>
      <c r="G36" s="13">
        <f t="shared" si="17"/>
        <v>1.0010844306738962</v>
      </c>
      <c r="H36" s="13">
        <f t="shared" si="17"/>
        <v>1.0001547508511297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>
      <c r="A37" s="31" t="s">
        <v>13</v>
      </c>
      <c r="B37" s="30">
        <v>841.98710000000005</v>
      </c>
      <c r="C37" s="30">
        <v>444.86962</v>
      </c>
      <c r="D37" s="44">
        <v>41.687420000000003</v>
      </c>
      <c r="E37" s="30">
        <v>0</v>
      </c>
      <c r="F37" s="30">
        <v>0</v>
      </c>
      <c r="G37" s="30">
        <v>0</v>
      </c>
      <c r="H37" s="44"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>
      <c r="A38" s="11" t="s">
        <v>2</v>
      </c>
      <c r="B38" s="13"/>
      <c r="C38" s="13">
        <f t="shared" ref="C38:E38" si="18">C37/B37</f>
        <v>0.52835681211743024</v>
      </c>
      <c r="D38" s="13">
        <f t="shared" si="18"/>
        <v>9.3707050618561008E-2</v>
      </c>
      <c r="E38" s="13">
        <f t="shared" si="18"/>
        <v>0</v>
      </c>
      <c r="F38" s="13"/>
      <c r="G38" s="13"/>
      <c r="H38" s="1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>
      <c r="A39" s="14" t="s">
        <v>14</v>
      </c>
      <c r="B39" s="36">
        <f t="shared" ref="B39" si="19">B24+B26+B28+B30+B32+B35+B37</f>
        <v>176115.93172999998</v>
      </c>
      <c r="C39" s="36">
        <f t="shared" ref="C39:G39" si="20">C24+C26+C28+C30+C32+C35+C37</f>
        <v>172078.25099</v>
      </c>
      <c r="D39" s="36">
        <f t="shared" si="20"/>
        <v>170858.89555999998</v>
      </c>
      <c r="E39" s="36">
        <f t="shared" si="20"/>
        <v>162589.84276</v>
      </c>
      <c r="F39" s="36">
        <f t="shared" si="20"/>
        <v>155919.15400000001</v>
      </c>
      <c r="G39" s="36">
        <f t="shared" si="20"/>
        <v>146977.72200000001</v>
      </c>
      <c r="H39" s="36">
        <f t="shared" ref="H39" si="21">H24+H26+H28+H30+H32+H35+H37</f>
        <v>146638.63500000001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>
      <c r="A40" s="15" t="s">
        <v>2</v>
      </c>
      <c r="B40" s="12"/>
      <c r="C40" s="12">
        <f t="shared" ref="C40:H40" si="22">C39/B39</f>
        <v>0.97707373375970286</v>
      </c>
      <c r="D40" s="12">
        <f t="shared" si="22"/>
        <v>0.99291394802664001</v>
      </c>
      <c r="E40" s="12">
        <f t="shared" si="22"/>
        <v>0.951603030249624</v>
      </c>
      <c r="F40" s="12">
        <f t="shared" si="22"/>
        <v>0.95897229096994308</v>
      </c>
      <c r="G40" s="12">
        <f t="shared" si="22"/>
        <v>0.94265340870179426</v>
      </c>
      <c r="H40" s="12">
        <f t="shared" si="22"/>
        <v>0.99769293607639398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5.75">
      <c r="A41" s="17" t="s">
        <v>15</v>
      </c>
      <c r="B41" s="32">
        <f t="shared" ref="B41" si="23">B22+B39</f>
        <v>987605.30280999979</v>
      </c>
      <c r="C41" s="32">
        <f t="shared" ref="C41:G41" si="24">C22+C39</f>
        <v>1013188.1931400001</v>
      </c>
      <c r="D41" s="32">
        <f t="shared" si="24"/>
        <v>1074261.0371300001</v>
      </c>
      <c r="E41" s="32">
        <f t="shared" si="24"/>
        <v>1103253.65276</v>
      </c>
      <c r="F41" s="32">
        <f t="shared" si="24"/>
        <v>1135712.7830000001</v>
      </c>
      <c r="G41" s="32">
        <f t="shared" si="24"/>
        <v>1167191.97</v>
      </c>
      <c r="H41" s="32">
        <f t="shared" ref="H41" si="25">H22+H39</f>
        <v>1202619.5570000003</v>
      </c>
      <c r="I41" s="9"/>
      <c r="J41" s="8"/>
      <c r="K41" s="8"/>
      <c r="L41" s="1"/>
      <c r="M41" s="1"/>
      <c r="N41" s="1"/>
      <c r="O41" s="1"/>
      <c r="P41" s="1"/>
      <c r="Q41" s="1"/>
      <c r="R41" s="1"/>
      <c r="S41" s="1"/>
      <c r="T41" s="1"/>
    </row>
    <row r="42" spans="1:20">
      <c r="A42" s="18" t="s">
        <v>2</v>
      </c>
      <c r="B42" s="19"/>
      <c r="C42" s="19">
        <f t="shared" ref="C42:H42" si="26">C41/B41</f>
        <v>1.025903962096204</v>
      </c>
      <c r="D42" s="19">
        <f t="shared" si="26"/>
        <v>1.0602778875666992</v>
      </c>
      <c r="E42" s="19">
        <f t="shared" si="26"/>
        <v>1.0269884270469836</v>
      </c>
      <c r="F42" s="19">
        <f t="shared" si="26"/>
        <v>1.0294212760218806</v>
      </c>
      <c r="G42" s="19">
        <f t="shared" si="26"/>
        <v>1.0277175598189952</v>
      </c>
      <c r="H42" s="19">
        <f t="shared" si="26"/>
        <v>1.0303528364747063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>
      <c r="A43" s="31" t="s">
        <v>16</v>
      </c>
      <c r="B43" s="30">
        <f>11759.1+994087</f>
        <v>1005846.1</v>
      </c>
      <c r="C43" s="30">
        <f>12042+997648</f>
        <v>1009690</v>
      </c>
      <c r="D43" s="30">
        <f>9633.6+917779</f>
        <v>927412.6</v>
      </c>
      <c r="E43" s="30">
        <f>7706.9+903705</f>
        <v>911411.9</v>
      </c>
      <c r="F43" s="30">
        <v>898803</v>
      </c>
      <c r="G43" s="30">
        <v>728022</v>
      </c>
      <c r="H43" s="30">
        <v>724459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>
      <c r="A44" s="11" t="s">
        <v>2</v>
      </c>
      <c r="B44" s="13"/>
      <c r="C44" s="13">
        <f t="shared" ref="C44:H44" si="27">C43/B43</f>
        <v>1.003821558785186</v>
      </c>
      <c r="D44" s="13">
        <f t="shared" si="27"/>
        <v>0.91851221662094307</v>
      </c>
      <c r="E44" s="13">
        <f t="shared" si="27"/>
        <v>0.98274694564210152</v>
      </c>
      <c r="F44" s="13">
        <f t="shared" si="27"/>
        <v>0.98616553064536461</v>
      </c>
      <c r="G44" s="13">
        <f t="shared" si="27"/>
        <v>0.80999062085907592</v>
      </c>
      <c r="H44" s="13">
        <f t="shared" si="27"/>
        <v>0.99510591712887797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>
      <c r="A45" s="20" t="s">
        <v>28</v>
      </c>
      <c r="B45" s="38">
        <v>994087</v>
      </c>
      <c r="C45" s="38">
        <v>997648</v>
      </c>
      <c r="D45" s="38">
        <v>917779</v>
      </c>
      <c r="E45" s="38">
        <v>903705</v>
      </c>
      <c r="F45" s="38">
        <v>898803</v>
      </c>
      <c r="G45" s="38">
        <v>728022</v>
      </c>
      <c r="H45" s="38">
        <v>724459</v>
      </c>
      <c r="I45" s="7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>
      <c r="A46" s="21" t="s">
        <v>2</v>
      </c>
      <c r="B46" s="22"/>
      <c r="C46" s="22">
        <f t="shared" ref="C46:H46" si="28">C45/B45</f>
        <v>1.0035821814388479</v>
      </c>
      <c r="D46" s="22">
        <f t="shared" si="28"/>
        <v>0.91994270524273092</v>
      </c>
      <c r="E46" s="22">
        <f t="shared" si="28"/>
        <v>0.98466515359362117</v>
      </c>
      <c r="F46" s="22">
        <f t="shared" si="28"/>
        <v>0.99457566351851545</v>
      </c>
      <c r="G46" s="22">
        <f t="shared" si="28"/>
        <v>0.80999062085907592</v>
      </c>
      <c r="H46" s="22">
        <f t="shared" si="28"/>
        <v>0.99510591712887797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>
      <c r="A47" s="31" t="s">
        <v>20</v>
      </c>
      <c r="B47" s="30">
        <v>147104.45812</v>
      </c>
      <c r="C47" s="30">
        <v>238583.96544999999</v>
      </c>
      <c r="D47" s="30">
        <v>343372.90149999998</v>
      </c>
      <c r="E47" s="30">
        <v>362955.74125000002</v>
      </c>
      <c r="F47" s="30">
        <v>57560.7</v>
      </c>
      <c r="G47" s="30">
        <v>56250.9</v>
      </c>
      <c r="H47" s="30">
        <v>47027</v>
      </c>
      <c r="I47" s="42"/>
      <c r="J47" s="42"/>
      <c r="K47" s="42"/>
      <c r="L47" s="1"/>
      <c r="M47" s="1"/>
      <c r="N47" s="1"/>
      <c r="O47" s="1"/>
      <c r="P47" s="1"/>
      <c r="Q47" s="1"/>
      <c r="R47" s="1"/>
      <c r="S47" s="1"/>
      <c r="T47" s="1"/>
    </row>
    <row r="48" spans="1:20">
      <c r="A48" s="11" t="s">
        <v>2</v>
      </c>
      <c r="B48" s="13"/>
      <c r="C48" s="13">
        <f t="shared" ref="C48:H48" si="29">C47/B47</f>
        <v>1.6218676748421579</v>
      </c>
      <c r="D48" s="13">
        <f t="shared" si="29"/>
        <v>1.4392119807898851</v>
      </c>
      <c r="E48" s="13">
        <f t="shared" si="29"/>
        <v>1.0570308246936604</v>
      </c>
      <c r="F48" s="13">
        <f t="shared" si="29"/>
        <v>0.15858875741092854</v>
      </c>
      <c r="G48" s="13">
        <f t="shared" si="29"/>
        <v>0.97724489104545298</v>
      </c>
      <c r="H48" s="13">
        <f t="shared" si="29"/>
        <v>0.83602217920068833</v>
      </c>
      <c r="L48" s="1"/>
      <c r="M48" s="1"/>
      <c r="N48" s="1"/>
      <c r="O48" s="1"/>
      <c r="P48" s="1"/>
      <c r="Q48" s="1"/>
      <c r="R48" s="1"/>
      <c r="S48" s="1"/>
      <c r="T48" s="1"/>
    </row>
    <row r="49" spans="1:20">
      <c r="A49" s="31" t="s">
        <v>21</v>
      </c>
      <c r="B49" s="30">
        <v>1741918.61632</v>
      </c>
      <c r="C49" s="30">
        <v>1253883.4986</v>
      </c>
      <c r="D49" s="30">
        <v>1271804.3481699999</v>
      </c>
      <c r="E49" s="30">
        <v>1388679.5345099999</v>
      </c>
      <c r="F49" s="30">
        <v>1258105.3</v>
      </c>
      <c r="G49" s="30">
        <v>1254930.3</v>
      </c>
      <c r="H49" s="30">
        <v>1250145.5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>
      <c r="A50" s="11" t="s">
        <v>2</v>
      </c>
      <c r="B50" s="13"/>
      <c r="C50" s="13">
        <f t="shared" ref="C50:H50" si="30">C49/B49</f>
        <v>0.71982897872058493</v>
      </c>
      <c r="D50" s="13">
        <f t="shared" si="30"/>
        <v>1.0142922764276019</v>
      </c>
      <c r="E50" s="13">
        <f t="shared" si="30"/>
        <v>1.0918971432266069</v>
      </c>
      <c r="F50" s="13">
        <f t="shared" si="30"/>
        <v>0.90597237788481311</v>
      </c>
      <c r="G50" s="13">
        <f t="shared" si="30"/>
        <v>0.99747636386238892</v>
      </c>
      <c r="H50" s="13">
        <f t="shared" si="30"/>
        <v>0.99618719860377902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>
      <c r="A51" s="31" t="s">
        <v>22</v>
      </c>
      <c r="B51" s="30">
        <v>8.8000000000000007</v>
      </c>
      <c r="C51" s="30">
        <v>3143.4780000000001</v>
      </c>
      <c r="D51" s="30">
        <v>0</v>
      </c>
      <c r="E51" s="30">
        <v>9511.06</v>
      </c>
      <c r="F51" s="30">
        <v>0</v>
      </c>
      <c r="G51" s="30">
        <v>0</v>
      </c>
      <c r="H51" s="30">
        <v>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>
      <c r="A52" s="11" t="s">
        <v>2</v>
      </c>
      <c r="B52" s="13"/>
      <c r="C52" s="13">
        <f>C51/B51</f>
        <v>357.21340909090907</v>
      </c>
      <c r="D52" s="13"/>
      <c r="E52" s="13"/>
      <c r="F52" s="13"/>
      <c r="G52" s="13"/>
      <c r="H52" s="13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.75">
      <c r="A53" s="17" t="s">
        <v>19</v>
      </c>
      <c r="B53" s="32">
        <f t="shared" ref="B53" si="31">B43+B47+B49+B51</f>
        <v>2894877.97444</v>
      </c>
      <c r="C53" s="32">
        <f t="shared" ref="C53:G53" si="32">C43+C47+C49+C51</f>
        <v>2505300.9420500002</v>
      </c>
      <c r="D53" s="32">
        <f t="shared" si="32"/>
        <v>2542589.8496699999</v>
      </c>
      <c r="E53" s="32">
        <f t="shared" ref="E53" si="33">E43+E47+E49+E51</f>
        <v>2672558.2357600001</v>
      </c>
      <c r="F53" s="32">
        <f t="shared" si="32"/>
        <v>2214469</v>
      </c>
      <c r="G53" s="32">
        <f t="shared" si="32"/>
        <v>2039203.2000000002</v>
      </c>
      <c r="H53" s="32">
        <f t="shared" ref="H53" si="34">H43+H47+H49+H51</f>
        <v>2021631.5</v>
      </c>
      <c r="I53" s="8"/>
      <c r="J53" s="8"/>
      <c r="K53" s="8"/>
      <c r="L53" s="1"/>
      <c r="M53" s="1"/>
      <c r="N53" s="1"/>
      <c r="O53" s="1"/>
      <c r="P53" s="1"/>
      <c r="Q53" s="1"/>
      <c r="R53" s="1"/>
      <c r="S53" s="1"/>
      <c r="T53" s="1"/>
    </row>
    <row r="54" spans="1:20">
      <c r="A54" s="18" t="s">
        <v>2</v>
      </c>
      <c r="B54" s="19"/>
      <c r="C54" s="19">
        <f t="shared" ref="C54:H54" si="35">C53/B53</f>
        <v>0.86542540451455074</v>
      </c>
      <c r="D54" s="19">
        <f t="shared" si="35"/>
        <v>1.0148840033523028</v>
      </c>
      <c r="E54" s="19">
        <f t="shared" si="35"/>
        <v>1.0511165361990527</v>
      </c>
      <c r="F54" s="19">
        <f t="shared" si="35"/>
        <v>0.82859522773701788</v>
      </c>
      <c r="G54" s="19">
        <f t="shared" si="35"/>
        <v>0.92085425445106717</v>
      </c>
      <c r="H54" s="19">
        <f t="shared" si="35"/>
        <v>0.99138305589163445</v>
      </c>
      <c r="I54" s="10"/>
      <c r="J54" s="1"/>
      <c r="K54" s="1"/>
    </row>
    <row r="55" spans="1:20">
      <c r="A55" s="31" t="s">
        <v>29</v>
      </c>
      <c r="B55" s="30">
        <v>0</v>
      </c>
      <c r="C55" s="30">
        <v>50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</row>
    <row r="56" spans="1:20">
      <c r="A56" s="11" t="s">
        <v>2</v>
      </c>
      <c r="B56" s="13"/>
      <c r="C56" s="13"/>
      <c r="D56" s="13"/>
      <c r="E56" s="13"/>
      <c r="F56" s="13"/>
      <c r="G56" s="13"/>
      <c r="H56" s="13"/>
    </row>
    <row r="57" spans="1:20">
      <c r="A57" s="31" t="s">
        <v>39</v>
      </c>
      <c r="B57" s="30">
        <v>0</v>
      </c>
      <c r="C57" s="30">
        <v>21573.27461</v>
      </c>
      <c r="D57" s="44">
        <v>65698.386910000001</v>
      </c>
      <c r="E57" s="30">
        <f>13.79729+52.96516+2112.435</f>
        <v>2179.1974500000001</v>
      </c>
      <c r="F57" s="30">
        <v>0</v>
      </c>
      <c r="G57" s="30">
        <v>0</v>
      </c>
      <c r="H57" s="44">
        <v>0</v>
      </c>
    </row>
    <row r="58" spans="1:20">
      <c r="A58" s="11" t="s">
        <v>2</v>
      </c>
      <c r="B58" s="13"/>
      <c r="C58" s="13"/>
      <c r="D58" s="13">
        <f>D57/C57</f>
        <v>3.045359969577655</v>
      </c>
      <c r="E58" s="13">
        <f>E57/D57</f>
        <v>3.3169725353915845E-2</v>
      </c>
      <c r="F58" s="13"/>
      <c r="G58" s="13"/>
      <c r="H58" s="13"/>
    </row>
    <row r="59" spans="1:20">
      <c r="A59" s="31" t="s">
        <v>26</v>
      </c>
      <c r="B59" s="30">
        <v>-504.01992999999999</v>
      </c>
      <c r="C59" s="30">
        <v>-21754.47971</v>
      </c>
      <c r="D59" s="44">
        <v>-30774.651570000002</v>
      </c>
      <c r="E59" s="30">
        <v>-2192.4750800000002</v>
      </c>
      <c r="F59" s="30">
        <v>0</v>
      </c>
      <c r="G59" s="30">
        <v>0</v>
      </c>
      <c r="H59" s="44">
        <v>0</v>
      </c>
    </row>
    <row r="60" spans="1:20">
      <c r="A60" s="11" t="s">
        <v>2</v>
      </c>
      <c r="B60" s="13"/>
      <c r="C60" s="13">
        <f>C59/B59</f>
        <v>43.161943437435106</v>
      </c>
      <c r="D60" s="13">
        <f>D59/C59</f>
        <v>1.4146351455076929</v>
      </c>
      <c r="E60" s="13">
        <f>E59/D59</f>
        <v>7.1242888811039753E-2</v>
      </c>
      <c r="F60" s="13"/>
      <c r="G60" s="13"/>
      <c r="H60" s="13"/>
    </row>
    <row r="61" spans="1:20" ht="15.75">
      <c r="A61" s="23" t="s">
        <v>17</v>
      </c>
      <c r="B61" s="32">
        <f t="shared" ref="B61" si="36">B41+B53+B55+B57+B59</f>
        <v>3881979.2573199999</v>
      </c>
      <c r="C61" s="32">
        <f t="shared" ref="C61:G61" si="37">C41+C53+C55+C57+C59</f>
        <v>3518357.9300900004</v>
      </c>
      <c r="D61" s="32">
        <f t="shared" si="37"/>
        <v>3651774.6221399996</v>
      </c>
      <c r="E61" s="32">
        <f t="shared" ref="E61" si="38">E41+E53+E55+E57+E59</f>
        <v>3775798.6108900001</v>
      </c>
      <c r="F61" s="32">
        <f t="shared" si="37"/>
        <v>3350181.7829999998</v>
      </c>
      <c r="G61" s="32">
        <f t="shared" si="37"/>
        <v>3206395.17</v>
      </c>
      <c r="H61" s="32">
        <f t="shared" ref="H61" si="39">H41+H53+H55+H57+H59</f>
        <v>3224251.057</v>
      </c>
      <c r="I61" s="42"/>
      <c r="J61" s="42"/>
      <c r="K61" s="42"/>
      <c r="L61" s="43"/>
    </row>
    <row r="62" spans="1:20" ht="13.5" customHeight="1">
      <c r="A62" s="18" t="s">
        <v>2</v>
      </c>
      <c r="B62" s="19"/>
      <c r="C62" s="19">
        <f t="shared" ref="C62:H62" si="40">C61/B61</f>
        <v>0.90633094534332148</v>
      </c>
      <c r="D62" s="19">
        <f t="shared" si="40"/>
        <v>1.0379201589778519</v>
      </c>
      <c r="E62" s="19">
        <f t="shared" si="40"/>
        <v>1.0339626624266642</v>
      </c>
      <c r="F62" s="19">
        <f t="shared" si="40"/>
        <v>0.88727766712386247</v>
      </c>
      <c r="G62" s="19">
        <f t="shared" si="40"/>
        <v>0.957080951926363</v>
      </c>
      <c r="H62" s="19">
        <f t="shared" si="40"/>
        <v>1.0055688354221168</v>
      </c>
    </row>
    <row r="63" spans="1:20" ht="15" customHeight="1">
      <c r="A63" s="33" t="s">
        <v>27</v>
      </c>
      <c r="B63" s="34">
        <f>B61-688457.21767</f>
        <v>3193522.0396499997</v>
      </c>
      <c r="C63" s="34">
        <f>C61-142640.023</f>
        <v>3375717.9070900003</v>
      </c>
      <c r="D63" s="34">
        <f>D61-81216.064</f>
        <v>3570558.5581399999</v>
      </c>
      <c r="E63" s="34">
        <f>E61-123760.3</f>
        <v>3652038.3108900003</v>
      </c>
      <c r="F63" s="34">
        <f>F61-92062.6</f>
        <v>3258119.1829999997</v>
      </c>
      <c r="G63" s="34">
        <f>G61-92062.6</f>
        <v>3114332.57</v>
      </c>
      <c r="H63" s="34">
        <f>H61-92062.6</f>
        <v>3132188.4569999999</v>
      </c>
    </row>
    <row r="64" spans="1:20" ht="12" customHeight="1">
      <c r="A64" s="15" t="s">
        <v>2</v>
      </c>
      <c r="B64" s="12"/>
      <c r="C64" s="12">
        <f t="shared" ref="C64:H64" si="41">C63/B63</f>
        <v>1.0570517019071421</v>
      </c>
      <c r="D64" s="12">
        <f t="shared" si="41"/>
        <v>1.0577182858321119</v>
      </c>
      <c r="E64" s="12">
        <f t="shared" si="41"/>
        <v>1.0228198897800589</v>
      </c>
      <c r="F64" s="12">
        <f t="shared" si="41"/>
        <v>0.89213718631719319</v>
      </c>
      <c r="G64" s="12">
        <f t="shared" si="41"/>
        <v>0.95586821570240887</v>
      </c>
      <c r="H64" s="12">
        <f t="shared" si="41"/>
        <v>1.0057334554350437</v>
      </c>
    </row>
    <row r="65" spans="1:8" ht="4.5" customHeight="1">
      <c r="A65" s="24"/>
      <c r="B65" s="25"/>
      <c r="C65" s="25"/>
      <c r="D65" s="25"/>
      <c r="E65" s="25"/>
      <c r="F65" s="25"/>
    </row>
    <row r="66" spans="1:8" ht="12" customHeight="1">
      <c r="A66" s="26" t="s">
        <v>30</v>
      </c>
      <c r="D66" s="26" t="s">
        <v>32</v>
      </c>
      <c r="E66" s="27"/>
      <c r="F66" s="27"/>
    </row>
    <row r="67" spans="1:8" ht="5.25" customHeight="1">
      <c r="A67" s="26"/>
      <c r="B67" s="27"/>
      <c r="C67" s="27"/>
      <c r="D67" s="27"/>
      <c r="E67" s="27"/>
      <c r="F67" s="27"/>
    </row>
    <row r="68" spans="1:8" ht="15.75">
      <c r="A68" s="4" t="s">
        <v>23</v>
      </c>
      <c r="B68" s="4"/>
      <c r="E68" s="5" t="s">
        <v>18</v>
      </c>
      <c r="F68" s="27"/>
    </row>
    <row r="69" spans="1:8">
      <c r="C69" s="6"/>
    </row>
    <row r="70" spans="1:8">
      <c r="A70" s="3"/>
    </row>
    <row r="71" spans="1:8" ht="15.75">
      <c r="A71" s="40" t="s">
        <v>33</v>
      </c>
      <c r="B71" s="5"/>
      <c r="C71" s="5"/>
      <c r="D71" s="5"/>
      <c r="E71" s="5"/>
      <c r="F71" s="5"/>
      <c r="G71" s="5"/>
      <c r="H71" s="5"/>
    </row>
    <row r="72" spans="1:8" ht="16.5" thickBot="1">
      <c r="A72" s="40"/>
      <c r="B72" s="5"/>
      <c r="C72" s="5"/>
      <c r="D72" s="5"/>
      <c r="E72" s="5"/>
      <c r="F72" s="5"/>
      <c r="G72" s="5"/>
      <c r="H72" s="5"/>
    </row>
    <row r="73" spans="1:8" ht="15.75" thickBot="1">
      <c r="A73" s="16" t="s">
        <v>40</v>
      </c>
      <c r="B73" s="16" t="s">
        <v>37</v>
      </c>
      <c r="C73" s="16" t="s">
        <v>41</v>
      </c>
      <c r="D73" s="16" t="s">
        <v>44</v>
      </c>
      <c r="E73" s="16" t="s">
        <v>45</v>
      </c>
      <c r="F73" s="16" t="s">
        <v>36</v>
      </c>
      <c r="G73" s="16" t="s">
        <v>42</v>
      </c>
      <c r="H73" s="16" t="s">
        <v>46</v>
      </c>
    </row>
    <row r="74" spans="1:8">
      <c r="A74" s="41" t="s">
        <v>34</v>
      </c>
      <c r="B74" s="34"/>
      <c r="C74" s="34"/>
      <c r="D74" s="34"/>
      <c r="E74" s="34"/>
      <c r="F74" s="34"/>
      <c r="G74" s="34"/>
      <c r="H74" s="34"/>
    </row>
    <row r="75" spans="1:8">
      <c r="A75" s="41" t="s">
        <v>35</v>
      </c>
      <c r="B75" s="34">
        <f>B53-688457.21767</f>
        <v>2206420.7567699999</v>
      </c>
      <c r="C75" s="34">
        <f>C53-142640.023</f>
        <v>2362660.9190500001</v>
      </c>
      <c r="D75" s="34">
        <f>D53-81216.064</f>
        <v>2461373.7856700001</v>
      </c>
      <c r="E75" s="34">
        <f>E53-123760.3</f>
        <v>2548797.9357600003</v>
      </c>
      <c r="F75" s="34">
        <f>F53-92062.6</f>
        <v>2122406.4</v>
      </c>
      <c r="G75" s="34">
        <f>G53-92062.6</f>
        <v>1947140.6</v>
      </c>
      <c r="H75" s="34">
        <f>H53-92062.6</f>
        <v>1929568.9</v>
      </c>
    </row>
    <row r="76" spans="1:8">
      <c r="A76" s="15" t="s">
        <v>2</v>
      </c>
      <c r="B76" s="12"/>
      <c r="C76" s="12">
        <f t="shared" ref="C76" si="42">C75/B75</f>
        <v>1.0708115901287667</v>
      </c>
      <c r="D76" s="12">
        <f t="shared" ref="D76:H76" si="43">D75/C75</f>
        <v>1.041780378142324</v>
      </c>
      <c r="E76" s="12">
        <f t="shared" si="43"/>
        <v>1.0355184371422899</v>
      </c>
      <c r="F76" s="12">
        <f t="shared" si="43"/>
        <v>0.83270877232845097</v>
      </c>
      <c r="G76" s="12">
        <f t="shared" si="43"/>
        <v>0.91742118757274771</v>
      </c>
      <c r="H76" s="12">
        <f t="shared" si="43"/>
        <v>0.99097563884189965</v>
      </c>
    </row>
    <row r="77" spans="1:8" ht="15.75">
      <c r="A77" s="5"/>
      <c r="B77" s="5"/>
      <c r="C77" s="5"/>
      <c r="D77" s="5"/>
      <c r="E77" s="5"/>
      <c r="F77" s="5"/>
      <c r="G77" s="5"/>
      <c r="H77" s="5"/>
    </row>
    <row r="78" spans="1:8" ht="15.75">
      <c r="A78" s="5"/>
      <c r="B78" s="5"/>
      <c r="C78" s="5"/>
      <c r="D78" s="5"/>
      <c r="E78" s="5"/>
      <c r="F78" s="5"/>
      <c r="G78" s="5"/>
      <c r="H78" s="5"/>
    </row>
    <row r="79" spans="1:8" ht="15.75">
      <c r="A79" s="5"/>
      <c r="B79" s="5"/>
      <c r="C79" s="5"/>
      <c r="D79" s="5"/>
      <c r="E79" s="5"/>
      <c r="F79" s="5"/>
      <c r="G79" s="5"/>
      <c r="H79" s="5"/>
    </row>
  </sheetData>
  <mergeCells count="2"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2019-12-03T11:29:17Z</dcterms:modified>
</cp:coreProperties>
</file>